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6" sheetId="2" r:id="rId1"/>
  </sheets>
  <definedNames>
    <definedName name="_xlnm.Print_Area" localSheetId="0">'ANEXA 6'!$A$1:$I$42</definedName>
    <definedName name="_xlnm.Print_Titles" localSheetId="0">'ANEXA 6'!$10:$12</definedName>
  </definedNames>
  <calcPr calcId="125725"/>
</workbook>
</file>

<file path=xl/calcChain.xml><?xml version="1.0" encoding="utf-8"?>
<calcChain xmlns="http://schemas.openxmlformats.org/spreadsheetml/2006/main">
  <c r="F24" i="2"/>
  <c r="E24"/>
  <c r="F22"/>
  <c r="E22"/>
  <c r="F23"/>
  <c r="F31"/>
  <c r="E31"/>
  <c r="F35"/>
  <c r="E35"/>
  <c r="G26"/>
  <c r="F26"/>
  <c r="G34"/>
  <c r="F34"/>
  <c r="G36"/>
  <c r="F36"/>
  <c r="G39"/>
  <c r="F39"/>
  <c r="G40"/>
  <c r="F40"/>
  <c r="G38"/>
  <c r="F38"/>
  <c r="G33"/>
  <c r="F33"/>
  <c r="G31"/>
  <c r="G28"/>
  <c r="F28"/>
  <c r="G25"/>
  <c r="F25"/>
  <c r="G23"/>
  <c r="G21"/>
  <c r="F21"/>
  <c r="G19"/>
  <c r="F19"/>
  <c r="G17"/>
  <c r="F17"/>
  <c r="G15"/>
  <c r="F15"/>
  <c r="G37"/>
  <c r="F37"/>
  <c r="G30"/>
  <c r="F30"/>
  <c r="G27"/>
  <c r="F27"/>
  <c r="G24"/>
  <c r="G20"/>
  <c r="F20"/>
  <c r="G16"/>
  <c r="F16"/>
  <c r="G14"/>
  <c r="F14"/>
  <c r="D42" l="1"/>
  <c r="E42"/>
  <c r="D41"/>
  <c r="E41"/>
  <c r="F41"/>
  <c r="F42" s="1"/>
  <c r="G41"/>
  <c r="G42" s="1"/>
  <c r="C14" l="1"/>
  <c r="C15"/>
  <c r="C38"/>
  <c r="C39"/>
  <c r="C40"/>
  <c r="C37"/>
  <c r="C30"/>
  <c r="C29"/>
  <c r="C26" l="1"/>
  <c r="H25"/>
  <c r="H41" s="1"/>
  <c r="H42" s="1"/>
  <c r="C24"/>
  <c r="C23"/>
  <c r="C22"/>
  <c r="C16"/>
  <c r="C17"/>
  <c r="C18"/>
  <c r="C19"/>
  <c r="C20"/>
  <c r="C21"/>
  <c r="C25" l="1"/>
  <c r="C27"/>
  <c r="C28"/>
  <c r="C31"/>
  <c r="C32"/>
  <c r="C33"/>
  <c r="C34"/>
  <c r="C35"/>
  <c r="C36"/>
  <c r="C41" l="1"/>
  <c r="C42" s="1"/>
  <c r="C13"/>
</calcChain>
</file>

<file path=xl/sharedStrings.xml><?xml version="1.0" encoding="utf-8"?>
<sst xmlns="http://schemas.openxmlformats.org/spreadsheetml/2006/main" count="71" uniqueCount="71">
  <si>
    <t>Nr.
Crt.</t>
  </si>
  <si>
    <t>mii lei</t>
  </si>
  <si>
    <t>din care:</t>
  </si>
  <si>
    <t>trim. II</t>
  </si>
  <si>
    <t>trim. III</t>
  </si>
  <si>
    <t>trim. IV</t>
  </si>
  <si>
    <t>trim. I</t>
  </si>
  <si>
    <t>Denumire obiectiv</t>
  </si>
  <si>
    <t>CONSILIUL JUDEȚEAN ARGEȘ</t>
  </si>
  <si>
    <t>PROPUNERI
repartizare sume defalcate din taxa pe valoarea adaugată pentru finanțarea cheltuielilor privind drumurile județene și comunale pentru anul 2023 potrivit anexei 6 la Legea nr. 368/2022 - Legea bugetului de stat pe anul 2023</t>
  </si>
  <si>
    <t>Unitatea 
administrativ-
teritorială</t>
  </si>
  <si>
    <t>Județul Argeș</t>
  </si>
  <si>
    <t>TOTAL JUDET</t>
  </si>
  <si>
    <t>Cotmeana</t>
  </si>
  <si>
    <t>Harsesti</t>
  </si>
  <si>
    <t>Pod rutier peste raul Cotmeana in comuna Harsesti</t>
  </si>
  <si>
    <t>Micesti</t>
  </si>
  <si>
    <t>Modernizare drumuri locale in comuna Micesti-etapa 1-strazile Valea Troislav, Aleea Dumbravei si Valea Purcareanca DC226</t>
  </si>
  <si>
    <t>Asfaltare drum comunal DC 306A zona Rudari Slanic, comuna Aninoasa</t>
  </si>
  <si>
    <t>Aninoasa</t>
  </si>
  <si>
    <t>Arefu</t>
  </si>
  <si>
    <t>Modernizare drumuri locale in comuna Arefu – tronson II</t>
  </si>
  <si>
    <t>Baiculesti</t>
  </si>
  <si>
    <t>Modernizare drumuri comunale, comuna Baiculesti</t>
  </si>
  <si>
    <t>Berevoesti</t>
  </si>
  <si>
    <t>Asfaltare drum comunal DC5-SILDVB-Ungureni-Fam. 
Pislaru in comuna Berevoesti</t>
  </si>
  <si>
    <t>Boteni</t>
  </si>
  <si>
    <t>Modernizare drum comunal DC 38 Lunca-Balabani in comuna Boteni</t>
  </si>
  <si>
    <t>Bradulet</t>
  </si>
  <si>
    <t>Asfaltare DC 270B din punctul DJ 703I - partial</t>
  </si>
  <si>
    <t>Calinesti</t>
  </si>
  <si>
    <t>Constructie pod Moldoveanu</t>
  </si>
  <si>
    <t>Cepari</t>
  </si>
  <si>
    <t>Asfaltare DC245 din DJ 678A pana la proprietate Simion Ioana in comuna Cepari</t>
  </si>
  <si>
    <t>Cetateni</t>
  </si>
  <si>
    <t>Modernizare drumuri comunale si locale in comuna Cetateni Lot II -Str. Primaverii si Primaverii 2</t>
  </si>
  <si>
    <t>Corbeni</t>
  </si>
  <si>
    <t>Modernizare prin asfaltare drum de interes local pe DC 295, Ulita Scolii si Ulita Pe Deal Oestii Pamanteni, comuna Corbeni</t>
  </si>
  <si>
    <t xml:space="preserve">Consolidare drum comunal DC 182 (km 6,885) </t>
  </si>
  <si>
    <t>Dambovicioara</t>
  </si>
  <si>
    <t>Modernizare drum local Suboratie Deal-Cetatea Oratia-Suboratia Vale</t>
  </si>
  <si>
    <t>Musatesti</t>
  </si>
  <si>
    <t>Asfaltare strada Codinesti, sat Stroesti, comuna Musatesti</t>
  </si>
  <si>
    <t>Negrasi</t>
  </si>
  <si>
    <t>Imbunatatire infrastructura rutiera prin asfaltare-strada Barajului</t>
  </si>
  <si>
    <t>Priboieni</t>
  </si>
  <si>
    <t>Modernizare drum local (Ulita Golitesti)</t>
  </si>
  <si>
    <t>Rociu</t>
  </si>
  <si>
    <t>Pod pe DC 106 peste paraul Dambovnic in comuna Rociu - 100 mii lei; Reabilitare si modernizare DC 106, L=4.2 km de la intersectia DJ 659 cu DJ 703B la DC 104 in comuna Rociu - 100 mii lei</t>
  </si>
  <si>
    <t>Modernizare drum comunal nr.36 - sat Banaresti, de la Dragusin Constantin la Ionica Ilinca, in comuna Sapata</t>
  </si>
  <si>
    <t>Sapata</t>
  </si>
  <si>
    <t>Stalpeni</t>
  </si>
  <si>
    <t>Modernizare DC 47 Radesti Pitigaia</t>
  </si>
  <si>
    <t>Stoenesti</t>
  </si>
  <si>
    <t xml:space="preserve">Modernizare drum județean DJ 725 de la km 0+000 la km 1+800 sat Stoenești, comuna Stoenești, comuna Stoenesti </t>
  </si>
  <si>
    <t>Suseni</t>
  </si>
  <si>
    <t>Modernizare DC 112: Padureni-Padureni, km 3+600-5+100 L=1,500 km</t>
  </si>
  <si>
    <t>Uda</t>
  </si>
  <si>
    <t>Ungheni</t>
  </si>
  <si>
    <t>Modernizare strada Cimitirului, sat Satu-nou</t>
  </si>
  <si>
    <t>Vladesti</t>
  </si>
  <si>
    <t>Modernizare drumuri de interes local 2,3 km aferent obiectivului de investitii “Modermizare drumuri de interes local 8,8 km in comuna Vladesti, judetul Arges”</t>
  </si>
  <si>
    <t>Mioveni</t>
  </si>
  <si>
    <t>Drum de legătură între DC85 și DN73D, oraș Mioveni</t>
  </si>
  <si>
    <t>Albota</t>
  </si>
  <si>
    <t>Modernizare drumuri de interes local in comuna Albota
- 300 mii lei; Modernizare strada Dambovnic comuna Albota - 200 mii lei</t>
  </si>
  <si>
    <t>AN 2023
TVA drumuri
cod 11.02.05</t>
  </si>
  <si>
    <t>Modernizare DC 186, comuna Uda</t>
  </si>
  <si>
    <t>TOTAL Consilii Locale</t>
  </si>
  <si>
    <t>ANEXA nr.6</t>
  </si>
  <si>
    <t>La HCJ nr.42/31.01.2023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</si>
</sst>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right" vertical="center" wrapText="1"/>
    </xf>
    <xf numFmtId="1" fontId="7" fillId="0" borderId="0" xfId="1" applyNumberFormat="1" applyFont="1" applyAlignment="1">
      <alignment horizontal="right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/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3" fillId="0" borderId="2" xfId="0" applyFont="1" applyBorder="1"/>
    <xf numFmtId="3" fontId="4" fillId="0" borderId="4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justify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justify" wrapText="1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3" fontId="11" fillId="0" borderId="4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2"/>
  <sheetViews>
    <sheetView tabSelected="1" workbookViewId="0">
      <selection activeCell="I5" sqref="I5"/>
    </sheetView>
  </sheetViews>
  <sheetFormatPr defaultRowHeight="15"/>
  <cols>
    <col min="1" max="1" width="7.140625" style="1" customWidth="1"/>
    <col min="2" max="2" width="17.28515625" style="1" customWidth="1"/>
    <col min="3" max="3" width="14.28515625" style="1" customWidth="1"/>
    <col min="4" max="4" width="8" style="1" customWidth="1"/>
    <col min="5" max="5" width="8.28515625" style="1" customWidth="1"/>
    <col min="6" max="6" width="8.5703125" style="1" customWidth="1"/>
    <col min="7" max="7" width="8.140625" style="1" customWidth="1"/>
    <col min="8" max="8" width="8.140625" style="1" hidden="1" customWidth="1"/>
    <col min="9" max="9" width="49" style="1" customWidth="1"/>
    <col min="10" max="16384" width="9.140625" style="1"/>
  </cols>
  <sheetData>
    <row r="2" spans="1:13" ht="15.75">
      <c r="A2" s="3" t="s">
        <v>8</v>
      </c>
    </row>
    <row r="4" spans="1:13">
      <c r="I4" s="15" t="s">
        <v>69</v>
      </c>
    </row>
    <row r="5" spans="1:13">
      <c r="I5" s="15" t="s">
        <v>70</v>
      </c>
    </row>
    <row r="7" spans="1:13" ht="55.5" customHeight="1">
      <c r="A7" s="43" t="s">
        <v>9</v>
      </c>
      <c r="B7" s="43"/>
      <c r="C7" s="43"/>
      <c r="D7" s="43"/>
      <c r="E7" s="43"/>
      <c r="F7" s="43"/>
      <c r="G7" s="43"/>
      <c r="H7" s="43"/>
      <c r="I7" s="43"/>
    </row>
    <row r="10" spans="1:13" ht="15.75">
      <c r="A10" s="5"/>
      <c r="B10" s="5"/>
      <c r="C10" s="5"/>
      <c r="D10" s="5"/>
      <c r="I10" s="4" t="s">
        <v>1</v>
      </c>
    </row>
    <row r="11" spans="1:13" s="2" customFormat="1" ht="24" customHeight="1">
      <c r="A11" s="44" t="s">
        <v>0</v>
      </c>
      <c r="B11" s="44" t="s">
        <v>10</v>
      </c>
      <c r="C11" s="44" t="s">
        <v>66</v>
      </c>
      <c r="D11" s="46" t="s">
        <v>2</v>
      </c>
      <c r="E11" s="46"/>
      <c r="F11" s="46"/>
      <c r="G11" s="46"/>
      <c r="H11" s="26"/>
      <c r="I11" s="42" t="s">
        <v>7</v>
      </c>
    </row>
    <row r="12" spans="1:13" s="2" customFormat="1" ht="38.25" customHeight="1">
      <c r="A12" s="45"/>
      <c r="B12" s="45"/>
      <c r="C12" s="45"/>
      <c r="D12" s="8" t="s">
        <v>6</v>
      </c>
      <c r="E12" s="12" t="s">
        <v>3</v>
      </c>
      <c r="F12" s="13" t="s">
        <v>4</v>
      </c>
      <c r="G12" s="10" t="s">
        <v>5</v>
      </c>
      <c r="H12" s="10"/>
      <c r="I12" s="42"/>
    </row>
    <row r="13" spans="1:13" s="2" customFormat="1" ht="28.5" customHeight="1">
      <c r="A13" s="8">
        <v>1</v>
      </c>
      <c r="B13" s="40" t="s">
        <v>11</v>
      </c>
      <c r="C13" s="22">
        <f>D13+E13+F13+G13</f>
        <v>23104</v>
      </c>
      <c r="D13" s="22">
        <v>8000</v>
      </c>
      <c r="E13" s="41">
        <v>7000</v>
      </c>
      <c r="F13" s="41">
        <v>6000</v>
      </c>
      <c r="G13" s="38">
        <v>2104</v>
      </c>
      <c r="H13" s="11"/>
      <c r="I13" s="18"/>
    </row>
    <row r="14" spans="1:13" s="2" customFormat="1" ht="45">
      <c r="A14" s="8">
        <v>2</v>
      </c>
      <c r="B14" s="9" t="s">
        <v>64</v>
      </c>
      <c r="C14" s="22">
        <f>D14+E14+F14+G14</f>
        <v>500</v>
      </c>
      <c r="D14" s="36">
        <v>0</v>
      </c>
      <c r="E14" s="23">
        <v>40</v>
      </c>
      <c r="F14" s="23">
        <f>210-50</f>
        <v>160</v>
      </c>
      <c r="G14" s="23">
        <f>250+50</f>
        <v>300</v>
      </c>
      <c r="H14" s="24">
        <v>500</v>
      </c>
      <c r="I14" s="33" t="s">
        <v>65</v>
      </c>
      <c r="K14" s="31"/>
      <c r="L14" s="31"/>
      <c r="M14" s="31"/>
    </row>
    <row r="15" spans="1:13" s="2" customFormat="1" ht="30">
      <c r="A15" s="8">
        <v>3</v>
      </c>
      <c r="B15" s="9" t="s">
        <v>19</v>
      </c>
      <c r="C15" s="22">
        <f>D15+E15+F15+G15</f>
        <v>400</v>
      </c>
      <c r="D15" s="36">
        <v>0</v>
      </c>
      <c r="E15" s="23">
        <v>30</v>
      </c>
      <c r="F15" s="23">
        <f>170-70</f>
        <v>100</v>
      </c>
      <c r="G15" s="23">
        <f>200+70</f>
        <v>270</v>
      </c>
      <c r="H15" s="24">
        <v>400</v>
      </c>
      <c r="I15" s="27" t="s">
        <v>18</v>
      </c>
      <c r="K15" s="31"/>
      <c r="L15" s="31"/>
      <c r="M15" s="31"/>
    </row>
    <row r="16" spans="1:13" s="2" customFormat="1" ht="15.75">
      <c r="A16" s="8">
        <v>4</v>
      </c>
      <c r="B16" s="9" t="s">
        <v>20</v>
      </c>
      <c r="C16" s="22">
        <f t="shared" ref="C16:C21" si="0">D16+E16+F16+G16</f>
        <v>500</v>
      </c>
      <c r="D16" s="36">
        <v>0</v>
      </c>
      <c r="E16" s="23">
        <v>30</v>
      </c>
      <c r="F16" s="23">
        <f>210-50</f>
        <v>160</v>
      </c>
      <c r="G16" s="23">
        <f>260+50</f>
        <v>310</v>
      </c>
      <c r="H16" s="24">
        <v>500</v>
      </c>
      <c r="I16" s="28" t="s">
        <v>21</v>
      </c>
      <c r="K16" s="31"/>
      <c r="L16" s="31"/>
      <c r="M16" s="31"/>
    </row>
    <row r="17" spans="1:13" s="2" customFormat="1" ht="15.75">
      <c r="A17" s="8">
        <v>5</v>
      </c>
      <c r="B17" s="9" t="s">
        <v>22</v>
      </c>
      <c r="C17" s="22">
        <f t="shared" si="0"/>
        <v>300</v>
      </c>
      <c r="D17" s="36">
        <v>0</v>
      </c>
      <c r="E17" s="23">
        <v>20</v>
      </c>
      <c r="F17" s="23">
        <f>130-50</f>
        <v>80</v>
      </c>
      <c r="G17" s="23">
        <f>150+50</f>
        <v>200</v>
      </c>
      <c r="H17" s="24">
        <v>300</v>
      </c>
      <c r="I17" s="28" t="s">
        <v>23</v>
      </c>
      <c r="K17" s="31"/>
      <c r="L17" s="31"/>
      <c r="M17" s="31"/>
    </row>
    <row r="18" spans="1:13" s="2" customFormat="1" ht="30">
      <c r="A18" s="8">
        <v>6</v>
      </c>
      <c r="B18" s="9" t="s">
        <v>24</v>
      </c>
      <c r="C18" s="22">
        <f t="shared" si="0"/>
        <v>120</v>
      </c>
      <c r="D18" s="36">
        <v>0</v>
      </c>
      <c r="E18" s="23">
        <v>10</v>
      </c>
      <c r="F18" s="23">
        <v>50</v>
      </c>
      <c r="G18" s="23">
        <v>60</v>
      </c>
      <c r="H18" s="24">
        <v>120</v>
      </c>
      <c r="I18" s="30" t="s">
        <v>25</v>
      </c>
      <c r="K18" s="31"/>
      <c r="L18" s="31"/>
      <c r="M18" s="31"/>
    </row>
    <row r="19" spans="1:13" s="2" customFormat="1" ht="31.5">
      <c r="A19" s="8">
        <v>7</v>
      </c>
      <c r="B19" s="9" t="s">
        <v>26</v>
      </c>
      <c r="C19" s="22">
        <f t="shared" si="0"/>
        <v>325</v>
      </c>
      <c r="D19" s="36">
        <v>0</v>
      </c>
      <c r="E19" s="23">
        <v>25</v>
      </c>
      <c r="F19" s="23">
        <f>140-40</f>
        <v>100</v>
      </c>
      <c r="G19" s="23">
        <f>160+40</f>
        <v>200</v>
      </c>
      <c r="H19" s="24">
        <v>325</v>
      </c>
      <c r="I19" s="29" t="s">
        <v>27</v>
      </c>
      <c r="K19" s="31"/>
      <c r="L19" s="31"/>
      <c r="M19" s="31"/>
    </row>
    <row r="20" spans="1:13" s="2" customFormat="1" ht="15.75">
      <c r="A20" s="8">
        <v>8</v>
      </c>
      <c r="B20" s="9" t="s">
        <v>28</v>
      </c>
      <c r="C20" s="22">
        <f t="shared" si="0"/>
        <v>500</v>
      </c>
      <c r="D20" s="36">
        <v>0</v>
      </c>
      <c r="E20" s="23">
        <v>35</v>
      </c>
      <c r="F20" s="23">
        <f>210-50</f>
        <v>160</v>
      </c>
      <c r="G20" s="23">
        <f>255+50</f>
        <v>305</v>
      </c>
      <c r="H20" s="24">
        <v>500</v>
      </c>
      <c r="I20" s="29" t="s">
        <v>29</v>
      </c>
      <c r="K20" s="31"/>
      <c r="L20" s="31"/>
      <c r="M20" s="31"/>
    </row>
    <row r="21" spans="1:13" s="2" customFormat="1" ht="15.75">
      <c r="A21" s="8">
        <v>9</v>
      </c>
      <c r="B21" s="9" t="s">
        <v>30</v>
      </c>
      <c r="C21" s="22">
        <f t="shared" si="0"/>
        <v>528</v>
      </c>
      <c r="D21" s="36">
        <v>0</v>
      </c>
      <c r="E21" s="23">
        <v>38</v>
      </c>
      <c r="F21" s="23">
        <f>220-70</f>
        <v>150</v>
      </c>
      <c r="G21" s="23">
        <f>270+70</f>
        <v>340</v>
      </c>
      <c r="H21" s="24">
        <v>528</v>
      </c>
      <c r="I21" s="29" t="s">
        <v>31</v>
      </c>
      <c r="K21" s="31"/>
      <c r="L21" s="31"/>
      <c r="M21" s="31"/>
    </row>
    <row r="22" spans="1:13" s="2" customFormat="1" ht="31.5">
      <c r="A22" s="8">
        <v>10</v>
      </c>
      <c r="B22" s="9" t="s">
        <v>32</v>
      </c>
      <c r="C22" s="22">
        <f t="shared" ref="C22:C27" si="1">D22+E22+F22+G22</f>
        <v>269</v>
      </c>
      <c r="D22" s="36">
        <v>0</v>
      </c>
      <c r="E22" s="23">
        <f>20+50</f>
        <v>70</v>
      </c>
      <c r="F22" s="23">
        <f>110-50</f>
        <v>60</v>
      </c>
      <c r="G22" s="23">
        <v>139</v>
      </c>
      <c r="H22" s="24">
        <v>269</v>
      </c>
      <c r="I22" s="32" t="s">
        <v>33</v>
      </c>
      <c r="K22" s="31"/>
      <c r="L22" s="31"/>
      <c r="M22" s="31"/>
    </row>
    <row r="23" spans="1:13" s="2" customFormat="1" ht="31.5">
      <c r="A23" s="8">
        <v>11</v>
      </c>
      <c r="B23" s="9" t="s">
        <v>34</v>
      </c>
      <c r="C23" s="22">
        <f t="shared" si="1"/>
        <v>400</v>
      </c>
      <c r="D23" s="36">
        <v>0</v>
      </c>
      <c r="E23" s="23">
        <v>30</v>
      </c>
      <c r="F23" s="23">
        <f>170-70</f>
        <v>100</v>
      </c>
      <c r="G23" s="23">
        <f>200+70</f>
        <v>270</v>
      </c>
      <c r="H23" s="24">
        <v>400</v>
      </c>
      <c r="I23" s="32" t="s">
        <v>35</v>
      </c>
      <c r="K23" s="31"/>
      <c r="L23" s="31"/>
      <c r="M23" s="31"/>
    </row>
    <row r="24" spans="1:13" s="2" customFormat="1" ht="47.25">
      <c r="A24" s="8">
        <v>12</v>
      </c>
      <c r="B24" s="9" t="s">
        <v>36</v>
      </c>
      <c r="C24" s="22">
        <f t="shared" si="1"/>
        <v>700</v>
      </c>
      <c r="D24" s="36">
        <v>0</v>
      </c>
      <c r="E24" s="23">
        <f>50+47</f>
        <v>97</v>
      </c>
      <c r="F24" s="23">
        <f>295-95-47</f>
        <v>153</v>
      </c>
      <c r="G24" s="23">
        <f>355+95</f>
        <v>450</v>
      </c>
      <c r="H24" s="24">
        <v>700</v>
      </c>
      <c r="I24" s="32" t="s">
        <v>37</v>
      </c>
      <c r="K24" s="31"/>
      <c r="L24" s="31"/>
      <c r="M24" s="31"/>
    </row>
    <row r="25" spans="1:13" s="2" customFormat="1" ht="15.75">
      <c r="A25" s="8">
        <v>13</v>
      </c>
      <c r="B25" s="9" t="s">
        <v>13</v>
      </c>
      <c r="C25" s="22">
        <f t="shared" si="1"/>
        <v>380</v>
      </c>
      <c r="D25" s="36">
        <v>0</v>
      </c>
      <c r="E25" s="23">
        <v>25</v>
      </c>
      <c r="F25" s="23">
        <f>160-60</f>
        <v>100</v>
      </c>
      <c r="G25" s="23">
        <f>195+60</f>
        <v>255</v>
      </c>
      <c r="H25" s="24">
        <f>380</f>
        <v>380</v>
      </c>
      <c r="I25" s="19" t="s">
        <v>38</v>
      </c>
      <c r="K25" s="31"/>
      <c r="L25" s="31"/>
      <c r="M25" s="31"/>
    </row>
    <row r="26" spans="1:13" s="2" customFormat="1" ht="31.5">
      <c r="A26" s="8">
        <v>14</v>
      </c>
      <c r="B26" s="9" t="s">
        <v>39</v>
      </c>
      <c r="C26" s="22">
        <f t="shared" si="1"/>
        <v>300</v>
      </c>
      <c r="D26" s="36">
        <v>0</v>
      </c>
      <c r="E26" s="23">
        <v>20</v>
      </c>
      <c r="F26" s="23">
        <f>125-3</f>
        <v>122</v>
      </c>
      <c r="G26" s="23">
        <f>155+3</f>
        <v>158</v>
      </c>
      <c r="H26" s="24">
        <v>300</v>
      </c>
      <c r="I26" s="19" t="s">
        <v>40</v>
      </c>
      <c r="K26" s="31"/>
      <c r="L26" s="31"/>
      <c r="M26" s="31"/>
    </row>
    <row r="27" spans="1:13" s="2" customFormat="1" ht="15.75">
      <c r="A27" s="8">
        <v>15</v>
      </c>
      <c r="B27" s="9" t="s">
        <v>14</v>
      </c>
      <c r="C27" s="22">
        <f t="shared" si="1"/>
        <v>500</v>
      </c>
      <c r="D27" s="36">
        <v>0</v>
      </c>
      <c r="E27" s="23">
        <v>35</v>
      </c>
      <c r="F27" s="23">
        <f>210-50</f>
        <v>160</v>
      </c>
      <c r="G27" s="23">
        <f>255+50</f>
        <v>305</v>
      </c>
      <c r="H27" s="24">
        <v>500</v>
      </c>
      <c r="I27" s="20" t="s">
        <v>15</v>
      </c>
      <c r="K27" s="31"/>
      <c r="L27" s="31"/>
      <c r="M27" s="31"/>
    </row>
    <row r="28" spans="1:13" s="2" customFormat="1" ht="47.25">
      <c r="A28" s="8">
        <v>16</v>
      </c>
      <c r="B28" s="9" t="s">
        <v>16</v>
      </c>
      <c r="C28" s="22">
        <f t="shared" ref="C28:C40" si="2">D28+E28+F28+G28</f>
        <v>400</v>
      </c>
      <c r="D28" s="36">
        <v>0</v>
      </c>
      <c r="E28" s="37">
        <v>30</v>
      </c>
      <c r="F28" s="37">
        <f>170-70</f>
        <v>100</v>
      </c>
      <c r="G28" s="36">
        <f>200+70</f>
        <v>270</v>
      </c>
      <c r="H28" s="14">
        <v>400</v>
      </c>
      <c r="I28" s="19" t="s">
        <v>17</v>
      </c>
      <c r="K28" s="31"/>
      <c r="L28" s="31"/>
      <c r="M28" s="31"/>
    </row>
    <row r="29" spans="1:13" s="2" customFormat="1" ht="31.5">
      <c r="A29" s="8">
        <v>17</v>
      </c>
      <c r="B29" s="9" t="s">
        <v>41</v>
      </c>
      <c r="C29" s="22">
        <f t="shared" si="2"/>
        <v>100</v>
      </c>
      <c r="D29" s="36">
        <v>0</v>
      </c>
      <c r="E29" s="37">
        <v>10</v>
      </c>
      <c r="F29" s="37">
        <v>40</v>
      </c>
      <c r="G29" s="36">
        <v>50</v>
      </c>
      <c r="H29" s="14">
        <v>100</v>
      </c>
      <c r="I29" s="19" t="s">
        <v>42</v>
      </c>
      <c r="J29" s="16"/>
      <c r="K29" s="31"/>
      <c r="L29" s="31"/>
      <c r="M29" s="31"/>
    </row>
    <row r="30" spans="1:13" s="2" customFormat="1" ht="31.5">
      <c r="A30" s="8">
        <v>18</v>
      </c>
      <c r="B30" s="9" t="s">
        <v>43</v>
      </c>
      <c r="C30" s="22">
        <f t="shared" si="2"/>
        <v>500</v>
      </c>
      <c r="D30" s="36">
        <v>0</v>
      </c>
      <c r="E30" s="37">
        <v>35</v>
      </c>
      <c r="F30" s="37">
        <f>210-50</f>
        <v>160</v>
      </c>
      <c r="G30" s="36">
        <f>255+50</f>
        <v>305</v>
      </c>
      <c r="H30" s="14">
        <v>500</v>
      </c>
      <c r="I30" s="19" t="s">
        <v>44</v>
      </c>
      <c r="J30" s="16"/>
      <c r="K30" s="31"/>
      <c r="L30" s="31"/>
      <c r="M30" s="31"/>
    </row>
    <row r="31" spans="1:13" s="2" customFormat="1" ht="15.75">
      <c r="A31" s="8">
        <v>19</v>
      </c>
      <c r="B31" s="9" t="s">
        <v>45</v>
      </c>
      <c r="C31" s="22">
        <f t="shared" si="2"/>
        <v>600</v>
      </c>
      <c r="D31" s="36">
        <v>0</v>
      </c>
      <c r="E31" s="37">
        <f>40+50</f>
        <v>90</v>
      </c>
      <c r="F31" s="37">
        <f>250-100-50</f>
        <v>100</v>
      </c>
      <c r="G31" s="36">
        <f>310+100</f>
        <v>410</v>
      </c>
      <c r="H31" s="14">
        <v>600</v>
      </c>
      <c r="I31" s="19" t="s">
        <v>46</v>
      </c>
      <c r="J31" s="16"/>
      <c r="K31" s="31"/>
      <c r="L31" s="31"/>
      <c r="M31" s="31"/>
    </row>
    <row r="32" spans="1:13" s="2" customFormat="1" ht="63">
      <c r="A32" s="8">
        <v>20</v>
      </c>
      <c r="B32" s="9" t="s">
        <v>47</v>
      </c>
      <c r="C32" s="22">
        <f t="shared" si="2"/>
        <v>200</v>
      </c>
      <c r="D32" s="36">
        <v>0</v>
      </c>
      <c r="E32" s="37">
        <v>15</v>
      </c>
      <c r="F32" s="37">
        <v>85</v>
      </c>
      <c r="G32" s="36">
        <v>100</v>
      </c>
      <c r="H32" s="14">
        <v>200</v>
      </c>
      <c r="I32" s="19" t="s">
        <v>48</v>
      </c>
      <c r="J32" s="16"/>
      <c r="K32" s="31"/>
      <c r="L32" s="31"/>
      <c r="M32" s="31"/>
    </row>
    <row r="33" spans="1:13" s="2" customFormat="1" ht="39.75" customHeight="1">
      <c r="A33" s="8">
        <v>21</v>
      </c>
      <c r="B33" s="9" t="s">
        <v>50</v>
      </c>
      <c r="C33" s="22">
        <f t="shared" si="2"/>
        <v>400</v>
      </c>
      <c r="D33" s="36">
        <v>0</v>
      </c>
      <c r="E33" s="37">
        <v>30</v>
      </c>
      <c r="F33" s="37">
        <f>170-70</f>
        <v>100</v>
      </c>
      <c r="G33" s="36">
        <f>200+70</f>
        <v>270</v>
      </c>
      <c r="H33" s="14">
        <v>400</v>
      </c>
      <c r="I33" s="19" t="s">
        <v>49</v>
      </c>
      <c r="J33" s="16"/>
      <c r="K33" s="31"/>
      <c r="L33" s="31"/>
      <c r="M33" s="31"/>
    </row>
    <row r="34" spans="1:13" s="2" customFormat="1" ht="15.75">
      <c r="A34" s="8">
        <v>22</v>
      </c>
      <c r="B34" s="9" t="s">
        <v>51</v>
      </c>
      <c r="C34" s="22">
        <f t="shared" si="2"/>
        <v>700</v>
      </c>
      <c r="D34" s="36">
        <v>0</v>
      </c>
      <c r="E34" s="37">
        <v>50</v>
      </c>
      <c r="F34" s="37">
        <f>290-90-100</f>
        <v>100</v>
      </c>
      <c r="G34" s="36">
        <f>360+90+100</f>
        <v>550</v>
      </c>
      <c r="H34" s="14">
        <v>700</v>
      </c>
      <c r="I34" s="20" t="s">
        <v>52</v>
      </c>
      <c r="J34" s="16"/>
      <c r="K34" s="31"/>
      <c r="L34" s="31"/>
      <c r="M34" s="31"/>
    </row>
    <row r="35" spans="1:13" s="2" customFormat="1" ht="47.25">
      <c r="A35" s="8">
        <v>23</v>
      </c>
      <c r="B35" s="9" t="s">
        <v>53</v>
      </c>
      <c r="C35" s="22">
        <f t="shared" si="2"/>
        <v>600</v>
      </c>
      <c r="D35" s="36">
        <v>0</v>
      </c>
      <c r="E35" s="37">
        <f>40+50</f>
        <v>90</v>
      </c>
      <c r="F35" s="37">
        <f>250-50</f>
        <v>200</v>
      </c>
      <c r="G35" s="36">
        <v>310</v>
      </c>
      <c r="H35" s="14">
        <v>600</v>
      </c>
      <c r="I35" s="19" t="s">
        <v>54</v>
      </c>
      <c r="J35" s="16"/>
      <c r="K35" s="31"/>
      <c r="L35" s="31"/>
      <c r="M35" s="31"/>
    </row>
    <row r="36" spans="1:13" s="2" customFormat="1" ht="31.5">
      <c r="A36" s="8">
        <v>24</v>
      </c>
      <c r="B36" s="9" t="s">
        <v>55</v>
      </c>
      <c r="C36" s="22">
        <f t="shared" si="2"/>
        <v>300</v>
      </c>
      <c r="D36" s="36">
        <v>0</v>
      </c>
      <c r="E36" s="37">
        <v>20</v>
      </c>
      <c r="F36" s="37">
        <f>125-75</f>
        <v>50</v>
      </c>
      <c r="G36" s="36">
        <f>155+75</f>
        <v>230</v>
      </c>
      <c r="H36" s="14">
        <v>300</v>
      </c>
      <c r="I36" s="19" t="s">
        <v>56</v>
      </c>
      <c r="J36" s="16"/>
      <c r="K36" s="31"/>
      <c r="L36" s="31"/>
      <c r="M36" s="31"/>
    </row>
    <row r="37" spans="1:13" s="2" customFormat="1" ht="23.25" customHeight="1">
      <c r="A37" s="8">
        <v>25</v>
      </c>
      <c r="B37" s="9" t="s">
        <v>57</v>
      </c>
      <c r="C37" s="22">
        <f t="shared" si="2"/>
        <v>500</v>
      </c>
      <c r="D37" s="36">
        <v>0</v>
      </c>
      <c r="E37" s="37">
        <v>35</v>
      </c>
      <c r="F37" s="37">
        <f>210-50</f>
        <v>160</v>
      </c>
      <c r="G37" s="36">
        <f>255+50</f>
        <v>305</v>
      </c>
      <c r="H37" s="14">
        <v>500</v>
      </c>
      <c r="I37" s="19" t="s">
        <v>67</v>
      </c>
      <c r="J37" s="16"/>
      <c r="K37" s="31"/>
      <c r="L37" s="31"/>
      <c r="M37" s="31"/>
    </row>
    <row r="38" spans="1:13" s="2" customFormat="1" ht="27" customHeight="1">
      <c r="A38" s="8">
        <v>26</v>
      </c>
      <c r="B38" s="9" t="s">
        <v>58</v>
      </c>
      <c r="C38" s="22">
        <f t="shared" si="2"/>
        <v>450</v>
      </c>
      <c r="D38" s="36">
        <v>0</v>
      </c>
      <c r="E38" s="37">
        <v>30</v>
      </c>
      <c r="F38" s="37">
        <f>190-90</f>
        <v>100</v>
      </c>
      <c r="G38" s="36">
        <f>230+90</f>
        <v>320</v>
      </c>
      <c r="H38" s="14">
        <v>450</v>
      </c>
      <c r="I38" s="19" t="s">
        <v>59</v>
      </c>
      <c r="J38" s="16"/>
      <c r="K38" s="31"/>
      <c r="L38" s="31"/>
      <c r="M38" s="31"/>
    </row>
    <row r="39" spans="1:13" s="2" customFormat="1" ht="49.5" customHeight="1">
      <c r="A39" s="8">
        <v>27</v>
      </c>
      <c r="B39" s="9" t="s">
        <v>60</v>
      </c>
      <c r="C39" s="22">
        <f t="shared" si="2"/>
        <v>230</v>
      </c>
      <c r="D39" s="36">
        <v>0</v>
      </c>
      <c r="E39" s="37">
        <v>20</v>
      </c>
      <c r="F39" s="37">
        <f>100-50</f>
        <v>50</v>
      </c>
      <c r="G39" s="36">
        <f>110+50</f>
        <v>160</v>
      </c>
      <c r="H39" s="14">
        <v>230</v>
      </c>
      <c r="I39" s="19" t="s">
        <v>61</v>
      </c>
      <c r="J39" s="16"/>
      <c r="K39" s="31"/>
      <c r="L39" s="31"/>
      <c r="M39" s="31"/>
    </row>
    <row r="40" spans="1:13" s="2" customFormat="1" ht="23.25" customHeight="1">
      <c r="A40" s="8">
        <v>28</v>
      </c>
      <c r="B40" s="9" t="s">
        <v>62</v>
      </c>
      <c r="C40" s="22">
        <f t="shared" si="2"/>
        <v>550</v>
      </c>
      <c r="D40" s="36">
        <v>0</v>
      </c>
      <c r="E40" s="37">
        <v>40</v>
      </c>
      <c r="F40" s="37">
        <f>240-40-100</f>
        <v>100</v>
      </c>
      <c r="G40" s="36">
        <f>270+40+100</f>
        <v>410</v>
      </c>
      <c r="H40" s="14">
        <v>550</v>
      </c>
      <c r="I40" s="19" t="s">
        <v>63</v>
      </c>
      <c r="J40" s="16"/>
      <c r="K40" s="31"/>
      <c r="L40" s="31"/>
      <c r="M40" s="31"/>
    </row>
    <row r="41" spans="1:13" s="2" customFormat="1" ht="31.5">
      <c r="A41" s="8"/>
      <c r="B41" s="39" t="s">
        <v>68</v>
      </c>
      <c r="C41" s="38">
        <f>SUM(C14:C40)</f>
        <v>11252</v>
      </c>
      <c r="D41" s="38">
        <f t="shared" ref="D41:H41" si="3">SUM(D14:D40)</f>
        <v>0</v>
      </c>
      <c r="E41" s="38">
        <f t="shared" si="3"/>
        <v>1000</v>
      </c>
      <c r="F41" s="38">
        <f t="shared" si="3"/>
        <v>3000</v>
      </c>
      <c r="G41" s="38">
        <f t="shared" si="3"/>
        <v>7252</v>
      </c>
      <c r="H41" s="35">
        <f t="shared" si="3"/>
        <v>11252</v>
      </c>
      <c r="I41" s="34"/>
      <c r="J41" s="16"/>
      <c r="K41" s="31"/>
      <c r="L41" s="31"/>
      <c r="M41" s="31"/>
    </row>
    <row r="42" spans="1:13" ht="24" customHeight="1">
      <c r="A42" s="6"/>
      <c r="B42" s="7" t="s">
        <v>12</v>
      </c>
      <c r="C42" s="25">
        <f>C13+C41</f>
        <v>34356</v>
      </c>
      <c r="D42" s="25">
        <f t="shared" ref="D42:H42" si="4">D13+D41</f>
        <v>8000</v>
      </c>
      <c r="E42" s="25">
        <f t="shared" si="4"/>
        <v>8000</v>
      </c>
      <c r="F42" s="25">
        <f t="shared" si="4"/>
        <v>9000</v>
      </c>
      <c r="G42" s="25">
        <f t="shared" si="4"/>
        <v>9356</v>
      </c>
      <c r="H42" s="25">
        <f t="shared" si="4"/>
        <v>11252</v>
      </c>
      <c r="I42" s="21"/>
      <c r="J42" s="17"/>
    </row>
  </sheetData>
  <mergeCells count="6">
    <mergeCell ref="I11:I12"/>
    <mergeCell ref="A7:I7"/>
    <mergeCell ref="A11:A12"/>
    <mergeCell ref="B11:B12"/>
    <mergeCell ref="C11:C12"/>
    <mergeCell ref="D11:G11"/>
  </mergeCells>
  <printOptions horizontalCentered="1"/>
  <pageMargins left="0.28000000000000003" right="0.71" top="0.38" bottom="0.41" header="0.31496062992126" footer="0.31496062992126"/>
  <pageSetup paperSize="9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6</vt:lpstr>
      <vt:lpstr>'ANEXA 6'!Print_Area</vt:lpstr>
      <vt:lpstr>'ANEXA 6'!Print_Titles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2023-02-22T11:24:31Z</dcterms:modified>
</cp:coreProperties>
</file>